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 activeTab="2"/>
  </bookViews>
  <sheets>
    <sheet name="каблуч" sheetId="4" r:id="rId1"/>
    <sheet name="3" sheetId="3" r:id="rId2"/>
    <sheet name="знайка" sheetId="2" r:id="rId3"/>
    <sheet name="4" sheetId="8" r:id="rId4"/>
    <sheet name="1" sheetId="1" r:id="rId5"/>
  </sheets>
  <calcPr calcId="124519"/>
</workbook>
</file>

<file path=xl/calcChain.xml><?xml version="1.0" encoding="utf-8"?>
<calcChain xmlns="http://schemas.openxmlformats.org/spreadsheetml/2006/main">
  <c r="D13" i="1"/>
  <c r="D66"/>
  <c r="B45"/>
  <c r="F41"/>
  <c r="B40"/>
  <c r="B36"/>
  <c r="D35" s="1"/>
  <c r="D25" s="1"/>
  <c r="D34"/>
  <c r="D20"/>
  <c r="D19"/>
  <c r="B45" i="8"/>
  <c r="F41"/>
  <c r="B40"/>
  <c r="B36"/>
  <c r="D35" s="1"/>
  <c r="D25" s="1"/>
  <c r="D34"/>
  <c r="D19"/>
  <c r="D20" s="1"/>
  <c r="D66" s="1"/>
  <c r="D15"/>
  <c r="D13"/>
  <c r="D12" s="1"/>
  <c r="D66" i="2"/>
  <c r="D65"/>
  <c r="B45"/>
  <c r="F41"/>
  <c r="B40"/>
  <c r="B36"/>
  <c r="D35" s="1"/>
  <c r="D34"/>
  <c r="D13"/>
  <c r="D66" i="3"/>
  <c r="D65"/>
  <c r="B45"/>
  <c r="F41"/>
  <c r="B40" s="1"/>
  <c r="B36"/>
  <c r="D35" s="1"/>
  <c r="D34"/>
  <c r="B45" i="4"/>
  <c r="F41"/>
  <c r="B40" s="1"/>
  <c r="B36"/>
  <c r="D34"/>
  <c r="D12" i="1" l="1"/>
  <c r="D27" s="1"/>
  <c r="D28" s="1"/>
  <c r="D15"/>
  <c r="D65"/>
  <c r="D69" s="1"/>
  <c r="D70" s="1"/>
  <c r="D29"/>
  <c r="D68"/>
  <c r="D30"/>
  <c r="D22" s="1"/>
  <c r="D27" i="8"/>
  <c r="D28" s="1"/>
  <c r="D65"/>
  <c r="D69" s="1"/>
  <c r="D70" s="1"/>
  <c r="D29"/>
  <c r="D68"/>
  <c r="D30"/>
  <c r="D22" s="1"/>
  <c r="D35" i="4"/>
  <c r="D19" i="3" l="1"/>
  <c r="D20" s="1"/>
  <c r="D13"/>
  <c r="D15" s="1"/>
  <c r="D19" i="2"/>
  <c r="D20" s="1"/>
  <c r="D15"/>
  <c r="D25" i="3" l="1"/>
  <c r="D68" s="1"/>
  <c r="D69" s="1"/>
  <c r="D70" s="1"/>
  <c r="D12"/>
  <c r="D12" i="2"/>
  <c r="D27" s="1"/>
  <c r="D25"/>
  <c r="D68" s="1"/>
  <c r="D69" s="1"/>
  <c r="D70" s="1"/>
  <c r="D29" l="1"/>
  <c r="D30" i="3"/>
  <c r="D22" s="1"/>
  <c r="D28"/>
  <c r="D27"/>
  <c r="D29"/>
  <c r="D28" i="2"/>
  <c r="D30"/>
  <c r="D22" s="1"/>
  <c r="D20" i="4" l="1"/>
  <c r="D66" s="1"/>
  <c r="D19"/>
  <c r="D13"/>
  <c r="D15" s="1"/>
  <c r="D12" l="1"/>
  <c r="D65" s="1"/>
  <c r="D27" l="1"/>
  <c r="D29"/>
  <c r="D25"/>
  <c r="D28" l="1"/>
  <c r="D68"/>
  <c r="D69" s="1"/>
  <c r="D70" s="1"/>
  <c r="D30"/>
  <c r="D22" s="1"/>
</calcChain>
</file>

<file path=xl/sharedStrings.xml><?xml version="1.0" encoding="utf-8"?>
<sst xmlns="http://schemas.openxmlformats.org/spreadsheetml/2006/main" count="340" uniqueCount="76">
  <si>
    <t>Расчет накладных затрат</t>
  </si>
  <si>
    <t>прогноз затрат на АУП</t>
  </si>
  <si>
    <t>-</t>
  </si>
  <si>
    <t>Прогноз затрат общехозяйственного назнач.</t>
  </si>
  <si>
    <t>Прогноз суммы начисленной амортизации имущ-ва общехоз-го назнач.</t>
  </si>
  <si>
    <t>Прогноз ФОТ основного персонала</t>
  </si>
  <si>
    <t>Коэффициент накладных затрат 5=(1+2+3)/4</t>
  </si>
  <si>
    <t xml:space="preserve">Затраты на основн персонал, </t>
  </si>
  <si>
    <t>Итого накладные затраты (в час на 1 реб)</t>
  </si>
  <si>
    <t>1.</t>
  </si>
  <si>
    <t>2.</t>
  </si>
  <si>
    <t>3.</t>
  </si>
  <si>
    <t>Материальные затраты - 2,3 руб.</t>
  </si>
  <si>
    <t>- Канцелярские товары (для ведения документации) – 1,3 руб. на одного ребенка</t>
  </si>
  <si>
    <t>Срок полезного использования – 8 мес.</t>
  </si>
  <si>
    <t>Расчет стоимости одного занятия на 1 человека:</t>
  </si>
  <si>
    <t>Расчет цены на оказание платной услуги</t>
  </si>
  <si>
    <t>Наименование статей затрат</t>
  </si>
  <si>
    <t>Сумма (руб.)</t>
  </si>
  <si>
    <t>Затраты на оплату труда основного персонала</t>
  </si>
  <si>
    <t>Затраты материальных запасов</t>
  </si>
  <si>
    <t>Сумма начисленной амортизации оборудования, используемого при оказании платной услуги</t>
  </si>
  <si>
    <t>Накладные затраты, относимые на  платную услугу</t>
  </si>
  <si>
    <t>Итого затрат</t>
  </si>
  <si>
    <t>Цена на 1 платную услугу</t>
  </si>
  <si>
    <t>Цена в месяц на 1 ребенка</t>
  </si>
  <si>
    <t>д/с Шатлык</t>
  </si>
  <si>
    <t xml:space="preserve"> Кружок "Знайка"</t>
  </si>
  <si>
    <t>S-  кв.м.</t>
  </si>
  <si>
    <t>Кол-во занятий в нед. - 1(4)</t>
  </si>
  <si>
    <t xml:space="preserve">Кол-во детей - </t>
  </si>
  <si>
    <t>Ст-ть использ-го оборудования -  руб.</t>
  </si>
  <si>
    <t>Кол-во детей -</t>
  </si>
  <si>
    <t>S- кв.м.</t>
  </si>
  <si>
    <t>Ст-ть использ-го оборудования - руб.</t>
  </si>
  <si>
    <t xml:space="preserve">Начисление на ОТ - </t>
  </si>
  <si>
    <t>1. ОТ на 1 обучающего -  руб.:</t>
  </si>
  <si>
    <t>2. Затраты на мат.запасы на 1 реб. -руб.</t>
  </si>
  <si>
    <t>Затраты на 1 занятие- ст обор в мес/кол-во часов в мес/кол-во детей -  руб.</t>
  </si>
  <si>
    <t>- Моющие средства для уборки помещения –  1,1 руб. на одного ребенка</t>
  </si>
  <si>
    <t>Затраты на ком. Услуги: коммун/кол-во дет, руб.</t>
  </si>
  <si>
    <t>Э/Э -</t>
  </si>
  <si>
    <t>руб.</t>
  </si>
  <si>
    <t xml:space="preserve">Вода- </t>
  </si>
  <si>
    <t xml:space="preserve">Отопление - </t>
  </si>
  <si>
    <t>Окл.-14232, 1 кат - 3842,64 руб.</t>
  </si>
  <si>
    <t>ст обор/36мес.=руб.</t>
  </si>
  <si>
    <t>3. Объем накладных затрат 1 ребенка -  руб.</t>
  </si>
  <si>
    <t>Стоимость – 6144 руб.</t>
  </si>
  <si>
    <t>Расходы в месяц – 768/8=96</t>
  </si>
  <si>
    <t>Затраты на одного ребенка за одно занятие – 96/4(часов в месяц)=24/10(кол-во детей)=1,2</t>
  </si>
  <si>
    <t>Стоимость – 5632</t>
  </si>
  <si>
    <t>Расходы в месяц –704/8=88</t>
  </si>
  <si>
    <t>Затраты на одного ребенка за одно занятие – 88/4(часов в месяц)=22/10(кол-во детей)=1,1</t>
  </si>
  <si>
    <t xml:space="preserve"> Кружок "Занимательная математика"</t>
  </si>
  <si>
    <t>Хисматуллина Г.Р.</t>
  </si>
  <si>
    <t xml:space="preserve"> Кружок "Разноцветные ладошки"</t>
  </si>
  <si>
    <t>Сиразева Г.А</t>
  </si>
  <si>
    <t>ОТ уборщика:  руб.</t>
  </si>
  <si>
    <t>12130 руб./40 час/4 нед*1 час=75,82/кол-во дет, руб.</t>
  </si>
  <si>
    <t>1 реб*75 л(в день норма)/12 часов/1000=0,00625 куб.м*61,85 руб.=0,39 руб.*кол-во дет= руб.</t>
  </si>
  <si>
    <t>2 работника (воспит, уборщ)*20 л/12 час/1000=0,003 куб.м.*34,5 руб.= руб.</t>
  </si>
  <si>
    <t>На мытье полов 75 л/1000=0,075 куб.м.*34,5руб.= руб.</t>
  </si>
  <si>
    <t>Водоотвед. 0,00625 куб.м.+0,003 куб.м.+0,075 куб.м.=0,08425 куб.м.*27,36 руб= руб.</t>
  </si>
  <si>
    <t>Годов. Потребл - 49190 квт/ч (факт 2019 г)</t>
  </si>
  <si>
    <t>49190 квт/ч/244 раб.дн.в году=201,6 квт/ч в день/12 час.=16,8 квт/ч (затраты в час работы на все здание)</t>
  </si>
  <si>
    <t xml:space="preserve">16,8  квт/ч /557,9 кв.м*12,9 кв.м.=1,56 квт/ч*5,69 руб.= </t>
  </si>
  <si>
    <t>17,995 Гкал(по факту 2019 г)/8 мес(период отопления)= 2,249 Гкал в мес.</t>
  </si>
  <si>
    <t>2,249 Гкал/847,2*12,9 кв.м=1,270Гкал/30 дн/24 ч*1 ч=0,0018 Гкал в час*1990 руб.= руб.</t>
  </si>
  <si>
    <t xml:space="preserve"> Кружок "Веселый язычок"</t>
  </si>
  <si>
    <t>Хабибуллина Л.Ш</t>
  </si>
  <si>
    <t>Окл.-14236</t>
  </si>
  <si>
    <t xml:space="preserve"> Кружок "Готовим руку к письму"</t>
  </si>
  <si>
    <t>Якупова З.Н</t>
  </si>
  <si>
    <t>Уламасова Ю.Л.</t>
  </si>
  <si>
    <t>Окл.-14232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</si>
</sst>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horizontal="left" indent="2"/>
    </xf>
    <xf numFmtId="2" fontId="0" fillId="0" borderId="0" xfId="0" applyNumberFormat="1"/>
    <xf numFmtId="2" fontId="0" fillId="0" borderId="1" xfId="0" applyNumberFormat="1" applyBorder="1"/>
    <xf numFmtId="49" fontId="4" fillId="0" borderId="0" xfId="0" applyNumberFormat="1" applyFont="1"/>
    <xf numFmtId="2" fontId="4" fillId="0" borderId="5" xfId="0" applyNumberFormat="1" applyFont="1" applyBorder="1" applyAlignment="1">
      <alignment horizontal="center" vertical="top" wrapText="1"/>
    </xf>
    <xf numFmtId="2" fontId="0" fillId="0" borderId="6" xfId="0" applyNumberFormat="1" applyBorder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73"/>
  <sheetViews>
    <sheetView topLeftCell="A57" workbookViewId="0">
      <selection activeCell="D71" sqref="D71"/>
    </sheetView>
  </sheetViews>
  <sheetFormatPr defaultRowHeight="15"/>
  <cols>
    <col min="1" max="1" width="12.7109375" customWidth="1"/>
    <col min="3" max="3" width="51" customWidth="1"/>
    <col min="4" max="4" width="12.85546875" customWidth="1"/>
    <col min="5" max="5" width="11.28515625" customWidth="1"/>
  </cols>
  <sheetData>
    <row r="3" spans="2:4" ht="21">
      <c r="B3" s="1" t="s">
        <v>26</v>
      </c>
    </row>
    <row r="5" spans="2:4" ht="18.75">
      <c r="B5" s="2" t="s">
        <v>56</v>
      </c>
    </row>
    <row r="6" spans="2:4">
      <c r="B6" t="s">
        <v>57</v>
      </c>
    </row>
    <row r="7" spans="2:4">
      <c r="B7" t="s">
        <v>28</v>
      </c>
      <c r="D7">
        <v>37.799999999999997</v>
      </c>
    </row>
    <row r="8" spans="2:4">
      <c r="B8" t="s">
        <v>29</v>
      </c>
      <c r="D8">
        <v>4</v>
      </c>
    </row>
    <row r="9" spans="2:4">
      <c r="B9" t="s">
        <v>30</v>
      </c>
      <c r="D9">
        <v>10</v>
      </c>
    </row>
    <row r="10" spans="2:4">
      <c r="B10" t="s">
        <v>34</v>
      </c>
      <c r="D10">
        <v>18475</v>
      </c>
    </row>
    <row r="12" spans="2:4">
      <c r="B12" s="3" t="s">
        <v>36</v>
      </c>
      <c r="D12" s="24">
        <f>D13+D15</f>
        <v>32.684973999999997</v>
      </c>
    </row>
    <row r="13" spans="2:4">
      <c r="B13" t="s">
        <v>45</v>
      </c>
      <c r="D13" s="19">
        <f>18074.64/18/4/D9</f>
        <v>25.103666666666665</v>
      </c>
    </row>
    <row r="14" spans="2:4">
      <c r="D14" s="19"/>
    </row>
    <row r="15" spans="2:4">
      <c r="B15" t="s">
        <v>35</v>
      </c>
      <c r="D15" s="19">
        <f>D13*30.2%</f>
        <v>7.5813073333333332</v>
      </c>
    </row>
    <row r="16" spans="2:4">
      <c r="D16" s="19"/>
    </row>
    <row r="17" spans="2:5">
      <c r="D17" s="19"/>
    </row>
    <row r="18" spans="2:5">
      <c r="B18" s="3" t="s">
        <v>37</v>
      </c>
      <c r="D18" s="19"/>
    </row>
    <row r="19" spans="2:5">
      <c r="B19" t="s">
        <v>46</v>
      </c>
      <c r="D19" s="19">
        <f>D10/36</f>
        <v>513.19444444444446</v>
      </c>
    </row>
    <row r="20" spans="2:5">
      <c r="B20" t="s">
        <v>38</v>
      </c>
      <c r="D20" s="19">
        <f>D19/D8/D9</f>
        <v>12.829861111111111</v>
      </c>
    </row>
    <row r="21" spans="2:5">
      <c r="D21" s="19"/>
    </row>
    <row r="22" spans="2:5">
      <c r="B22" s="3" t="s">
        <v>47</v>
      </c>
      <c r="D22" s="24">
        <f>D30</f>
        <v>13.950656572749999</v>
      </c>
    </row>
    <row r="23" spans="2:5">
      <c r="B23" t="s">
        <v>0</v>
      </c>
    </row>
    <row r="24" spans="2:5">
      <c r="B24" s="4">
        <v>1</v>
      </c>
      <c r="C24" s="4" t="s">
        <v>1</v>
      </c>
      <c r="D24" s="5" t="s">
        <v>2</v>
      </c>
      <c r="E24" s="6"/>
    </row>
    <row r="25" spans="2:5">
      <c r="B25" s="4">
        <v>2</v>
      </c>
      <c r="C25" s="4" t="s">
        <v>3</v>
      </c>
      <c r="D25" s="20">
        <f>D34+D35+2.3</f>
        <v>13.950656572749999</v>
      </c>
      <c r="E25" s="6"/>
    </row>
    <row r="26" spans="2:5" ht="30">
      <c r="B26" s="4">
        <v>3</v>
      </c>
      <c r="C26" s="7" t="s">
        <v>4</v>
      </c>
      <c r="D26" s="4" t="s">
        <v>2</v>
      </c>
      <c r="E26" s="6"/>
    </row>
    <row r="27" spans="2:5">
      <c r="B27" s="4">
        <v>4</v>
      </c>
      <c r="C27" s="4" t="s">
        <v>5</v>
      </c>
      <c r="D27" s="20">
        <f>D12</f>
        <v>32.684973999999997</v>
      </c>
      <c r="E27" s="6"/>
    </row>
    <row r="28" spans="2:5">
      <c r="B28" s="4">
        <v>5</v>
      </c>
      <c r="C28" s="4" t="s">
        <v>6</v>
      </c>
      <c r="D28" s="20">
        <f>D25/D27</f>
        <v>0.42682171240980643</v>
      </c>
      <c r="E28" s="6"/>
    </row>
    <row r="29" spans="2:5">
      <c r="B29" s="4">
        <v>6</v>
      </c>
      <c r="C29" s="4" t="s">
        <v>7</v>
      </c>
      <c r="D29" s="20">
        <f>D12</f>
        <v>32.684973999999997</v>
      </c>
      <c r="E29" s="6"/>
    </row>
    <row r="30" spans="2:5">
      <c r="B30" s="4">
        <v>7</v>
      </c>
      <c r="C30" s="4" t="s">
        <v>8</v>
      </c>
      <c r="D30" s="20">
        <f>D25</f>
        <v>13.950656572749999</v>
      </c>
      <c r="E30" s="6"/>
    </row>
    <row r="31" spans="2:5">
      <c r="B31" s="4"/>
      <c r="C31" s="4"/>
      <c r="D31" s="4"/>
      <c r="E31" s="6"/>
    </row>
    <row r="33" spans="1:6">
      <c r="B33" s="8" t="s">
        <v>9</v>
      </c>
      <c r="C33" s="3" t="s">
        <v>58</v>
      </c>
    </row>
    <row r="34" spans="1:6">
      <c r="C34" t="s">
        <v>59</v>
      </c>
      <c r="D34" s="24">
        <f xml:space="preserve"> 75.82*1.302/D9</f>
        <v>9.8717639999999989</v>
      </c>
    </row>
    <row r="35" spans="1:6">
      <c r="B35" s="8" t="s">
        <v>10</v>
      </c>
      <c r="C35" s="3" t="s">
        <v>40</v>
      </c>
      <c r="D35" s="24">
        <f>(B36+B40+B45)/D9</f>
        <v>1.77889257275</v>
      </c>
    </row>
    <row r="36" spans="1:6">
      <c r="A36" s="3" t="s">
        <v>41</v>
      </c>
      <c r="B36" s="25">
        <f>0.03*D7*7</f>
        <v>7.9379999999999988</v>
      </c>
      <c r="C36" s="3" t="s">
        <v>42</v>
      </c>
    </row>
    <row r="37" spans="1:6">
      <c r="A37" t="s">
        <v>64</v>
      </c>
    </row>
    <row r="38" spans="1:6">
      <c r="A38" t="s">
        <v>65</v>
      </c>
    </row>
    <row r="39" spans="1:6">
      <c r="A39" t="s">
        <v>66</v>
      </c>
    </row>
    <row r="40" spans="1:6">
      <c r="A40" s="3" t="s">
        <v>43</v>
      </c>
      <c r="B40" s="3">
        <f>F41+F42+F43+F44</f>
        <v>8.9</v>
      </c>
      <c r="C40" s="3" t="s">
        <v>42</v>
      </c>
    </row>
    <row r="41" spans="1:6">
      <c r="A41" t="s">
        <v>60</v>
      </c>
      <c r="F41">
        <f>0.39*D9</f>
        <v>3.9000000000000004</v>
      </c>
    </row>
    <row r="42" spans="1:6">
      <c r="A42" t="s">
        <v>61</v>
      </c>
      <c r="F42">
        <v>0.1</v>
      </c>
    </row>
    <row r="43" spans="1:6">
      <c r="A43" t="s">
        <v>62</v>
      </c>
      <c r="F43">
        <v>2.59</v>
      </c>
    </row>
    <row r="44" spans="1:6">
      <c r="A44" t="s">
        <v>63</v>
      </c>
      <c r="F44">
        <v>2.31</v>
      </c>
    </row>
    <row r="45" spans="1:6">
      <c r="A45" s="3" t="s">
        <v>44</v>
      </c>
      <c r="B45" s="24">
        <f>0.00266*D7/30/24*6809.35</f>
        <v>0.95092572750000004</v>
      </c>
      <c r="C45" s="3" t="s">
        <v>42</v>
      </c>
    </row>
    <row r="46" spans="1:6">
      <c r="A46" t="s">
        <v>67</v>
      </c>
    </row>
    <row r="47" spans="1:6">
      <c r="A47" t="s">
        <v>68</v>
      </c>
    </row>
    <row r="49" spans="1:4">
      <c r="B49" s="8" t="s">
        <v>11</v>
      </c>
      <c r="C49" s="3" t="s">
        <v>12</v>
      </c>
    </row>
    <row r="50" spans="1:4" s="9" customFormat="1" ht="14.25">
      <c r="A50" s="9" t="s">
        <v>13</v>
      </c>
    </row>
    <row r="51" spans="1:4" s="9" customFormat="1" ht="14.25">
      <c r="A51" s="9" t="s">
        <v>48</v>
      </c>
    </row>
    <row r="52" spans="1:4" s="9" customFormat="1" ht="14.25">
      <c r="A52" s="9" t="s">
        <v>14</v>
      </c>
    </row>
    <row r="53" spans="1:4" s="9" customFormat="1" ht="14.25">
      <c r="A53" s="9" t="s">
        <v>49</v>
      </c>
    </row>
    <row r="54" spans="1:4" s="9" customFormat="1" ht="14.25">
      <c r="A54" s="9" t="s">
        <v>50</v>
      </c>
    </row>
    <row r="55" spans="1:4" s="9" customFormat="1" ht="14.25">
      <c r="A55" s="21" t="s">
        <v>39</v>
      </c>
    </row>
    <row r="56" spans="1:4" s="9" customFormat="1" ht="14.25">
      <c r="A56" s="9" t="s">
        <v>51</v>
      </c>
    </row>
    <row r="57" spans="1:4" s="9" customFormat="1" ht="14.25">
      <c r="A57" s="9" t="s">
        <v>14</v>
      </c>
    </row>
    <row r="58" spans="1:4" s="9" customFormat="1" ht="14.25">
      <c r="A58" s="9" t="s">
        <v>52</v>
      </c>
    </row>
    <row r="59" spans="1:4" s="9" customFormat="1" ht="14.25">
      <c r="A59" s="9" t="s">
        <v>53</v>
      </c>
    </row>
    <row r="60" spans="1:4" s="9" customFormat="1" ht="14.25">
      <c r="C60" s="10"/>
    </row>
    <row r="61" spans="1:4" s="9" customFormat="1" ht="14.25">
      <c r="C61" s="11" t="s">
        <v>15</v>
      </c>
    </row>
    <row r="62" spans="1:4" s="9" customFormat="1" ht="14.25">
      <c r="C62" s="12" t="s">
        <v>16</v>
      </c>
    </row>
    <row r="63" spans="1:4" s="9" customFormat="1" thickBot="1">
      <c r="C63" s="12"/>
    </row>
    <row r="64" spans="1:4" s="9" customFormat="1" ht="29.25" thickBot="1">
      <c r="B64" s="13"/>
      <c r="C64" s="13" t="s">
        <v>17</v>
      </c>
      <c r="D64" s="14" t="s">
        <v>18</v>
      </c>
    </row>
    <row r="65" spans="2:4" s="9" customFormat="1" thickBot="1">
      <c r="B65" s="15">
        <v>1</v>
      </c>
      <c r="C65" s="15" t="s">
        <v>19</v>
      </c>
      <c r="D65" s="22">
        <f>D12*D9</f>
        <v>326.84974</v>
      </c>
    </row>
    <row r="66" spans="2:4" s="9" customFormat="1" thickBot="1">
      <c r="B66" s="15">
        <v>2</v>
      </c>
      <c r="C66" s="15" t="s">
        <v>20</v>
      </c>
      <c r="D66" s="22">
        <f>D20*D9</f>
        <v>128.29861111111111</v>
      </c>
    </row>
    <row r="67" spans="2:4" s="9" customFormat="1" ht="43.5" thickBot="1">
      <c r="B67" s="15">
        <v>3</v>
      </c>
      <c r="C67" s="15" t="s">
        <v>21</v>
      </c>
      <c r="D67" s="22" t="s">
        <v>2</v>
      </c>
    </row>
    <row r="68" spans="2:4" s="9" customFormat="1" ht="29.25" thickBot="1">
      <c r="B68" s="15">
        <v>4</v>
      </c>
      <c r="C68" s="15" t="s">
        <v>22</v>
      </c>
      <c r="D68" s="22">
        <f>D25*D9</f>
        <v>139.5065657275</v>
      </c>
    </row>
    <row r="69" spans="2:4" s="9" customFormat="1" thickBot="1">
      <c r="B69" s="15">
        <v>5</v>
      </c>
      <c r="C69" s="15" t="s">
        <v>23</v>
      </c>
      <c r="D69" s="22">
        <f>SUM(D65:D68)</f>
        <v>594.65491683861114</v>
      </c>
    </row>
    <row r="70" spans="2:4" s="9" customFormat="1" thickBot="1">
      <c r="B70" s="15">
        <v>6</v>
      </c>
      <c r="C70" s="15" t="s">
        <v>24</v>
      </c>
      <c r="D70" s="22">
        <f>D69/D9</f>
        <v>59.465491683861117</v>
      </c>
    </row>
    <row r="71" spans="2:4" ht="16.5" thickBot="1">
      <c r="B71" s="16">
        <v>7</v>
      </c>
      <c r="C71" s="17" t="s">
        <v>25</v>
      </c>
      <c r="D71" s="23">
        <v>237.88</v>
      </c>
    </row>
    <row r="72" spans="2:4" ht="15.75">
      <c r="C72" s="18"/>
      <c r="D72" s="19"/>
    </row>
    <row r="73" spans="2:4" ht="15.75">
      <c r="C7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F73"/>
  <sheetViews>
    <sheetView topLeftCell="A57" workbookViewId="0">
      <selection activeCell="D71" sqref="D71"/>
    </sheetView>
  </sheetViews>
  <sheetFormatPr defaultRowHeight="15"/>
  <cols>
    <col min="1" max="1" width="9.7109375" customWidth="1"/>
    <col min="3" max="3" width="51" customWidth="1"/>
    <col min="4" max="4" width="12.85546875" customWidth="1"/>
    <col min="5" max="5" width="11.28515625" customWidth="1"/>
  </cols>
  <sheetData>
    <row r="3" spans="2:4" ht="21">
      <c r="B3" s="1" t="s">
        <v>26</v>
      </c>
    </row>
    <row r="5" spans="2:4" ht="18.75">
      <c r="B5" s="2" t="s">
        <v>54</v>
      </c>
    </row>
    <row r="6" spans="2:4">
      <c r="B6" t="s">
        <v>55</v>
      </c>
    </row>
    <row r="7" spans="2:4">
      <c r="B7" t="s">
        <v>33</v>
      </c>
      <c r="D7">
        <v>37.799999999999997</v>
      </c>
    </row>
    <row r="8" spans="2:4">
      <c r="B8" t="s">
        <v>29</v>
      </c>
      <c r="D8">
        <v>4</v>
      </c>
    </row>
    <row r="9" spans="2:4">
      <c r="B9" t="s">
        <v>30</v>
      </c>
      <c r="D9">
        <v>5</v>
      </c>
    </row>
    <row r="10" spans="2:4">
      <c r="B10" t="s">
        <v>31</v>
      </c>
      <c r="D10">
        <v>18665</v>
      </c>
    </row>
    <row r="12" spans="2:4">
      <c r="B12" s="3" t="s">
        <v>36</v>
      </c>
      <c r="D12" s="24">
        <f>D13+D15</f>
        <v>65.369947999999994</v>
      </c>
    </row>
    <row r="13" spans="2:4">
      <c r="B13" t="s">
        <v>45</v>
      </c>
      <c r="D13" s="19">
        <f>18074.64/18/4/D9</f>
        <v>50.207333333333331</v>
      </c>
    </row>
    <row r="14" spans="2:4">
      <c r="D14" s="19"/>
    </row>
    <row r="15" spans="2:4">
      <c r="B15" t="s">
        <v>35</v>
      </c>
      <c r="D15" s="19">
        <f>D13*30.2%</f>
        <v>15.162614666666666</v>
      </c>
    </row>
    <row r="16" spans="2:4">
      <c r="D16" s="19"/>
    </row>
    <row r="17" spans="2:5">
      <c r="D17" s="19"/>
    </row>
    <row r="18" spans="2:5">
      <c r="B18" s="3" t="s">
        <v>37</v>
      </c>
      <c r="D18" s="19"/>
    </row>
    <row r="19" spans="2:5">
      <c r="B19" t="s">
        <v>46</v>
      </c>
      <c r="D19" s="19">
        <f>D10/36</f>
        <v>518.47222222222217</v>
      </c>
    </row>
    <row r="20" spans="2:5">
      <c r="B20" t="s">
        <v>38</v>
      </c>
      <c r="D20" s="19">
        <f>D19/D8/D9</f>
        <v>25.923611111111107</v>
      </c>
    </row>
    <row r="21" spans="2:5">
      <c r="D21" s="19"/>
    </row>
    <row r="22" spans="2:5">
      <c r="B22" s="3" t="s">
        <v>47</v>
      </c>
      <c r="D22" s="24">
        <f>D30</f>
        <v>25.211313145499997</v>
      </c>
    </row>
    <row r="23" spans="2:5">
      <c r="B23" t="s">
        <v>0</v>
      </c>
    </row>
    <row r="24" spans="2:5">
      <c r="B24" s="4">
        <v>1</v>
      </c>
      <c r="C24" s="4" t="s">
        <v>1</v>
      </c>
      <c r="D24" s="5" t="s">
        <v>2</v>
      </c>
      <c r="E24" s="6"/>
    </row>
    <row r="25" spans="2:5">
      <c r="B25" s="4">
        <v>2</v>
      </c>
      <c r="C25" s="4" t="s">
        <v>3</v>
      </c>
      <c r="D25" s="20">
        <f>D34+D35+2.3</f>
        <v>25.211313145499997</v>
      </c>
      <c r="E25" s="6"/>
    </row>
    <row r="26" spans="2:5" ht="30">
      <c r="B26" s="4">
        <v>3</v>
      </c>
      <c r="C26" s="7" t="s">
        <v>4</v>
      </c>
      <c r="D26" s="4" t="s">
        <v>2</v>
      </c>
      <c r="E26" s="6"/>
    </row>
    <row r="27" spans="2:5">
      <c r="B27" s="4">
        <v>4</v>
      </c>
      <c r="C27" s="4" t="s">
        <v>5</v>
      </c>
      <c r="D27" s="20">
        <f>D12</f>
        <v>65.369947999999994</v>
      </c>
      <c r="E27" s="6"/>
    </row>
    <row r="28" spans="2:5">
      <c r="B28" s="4">
        <v>5</v>
      </c>
      <c r="C28" s="4" t="s">
        <v>6</v>
      </c>
      <c r="D28" s="20">
        <f>D25/D27</f>
        <v>0.38567130488615348</v>
      </c>
      <c r="E28" s="6"/>
    </row>
    <row r="29" spans="2:5">
      <c r="B29" s="4">
        <v>6</v>
      </c>
      <c r="C29" s="4" t="s">
        <v>7</v>
      </c>
      <c r="D29" s="20">
        <f>D12</f>
        <v>65.369947999999994</v>
      </c>
      <c r="E29" s="6"/>
    </row>
    <row r="30" spans="2:5">
      <c r="B30" s="4">
        <v>7</v>
      </c>
      <c r="C30" s="4" t="s">
        <v>8</v>
      </c>
      <c r="D30" s="20">
        <f>D25</f>
        <v>25.211313145499997</v>
      </c>
      <c r="E30" s="6"/>
    </row>
    <row r="31" spans="2:5">
      <c r="B31" s="4"/>
      <c r="C31" s="4"/>
      <c r="D31" s="4"/>
      <c r="E31" s="6"/>
    </row>
    <row r="33" spans="1:6" ht="16.5" customHeight="1">
      <c r="B33" s="8" t="s">
        <v>9</v>
      </c>
      <c r="C33" s="3" t="s">
        <v>58</v>
      </c>
    </row>
    <row r="34" spans="1:6">
      <c r="C34" t="s">
        <v>59</v>
      </c>
      <c r="D34" s="24">
        <f xml:space="preserve"> 75.82*1.302/D9</f>
        <v>19.743527999999998</v>
      </c>
    </row>
    <row r="35" spans="1:6">
      <c r="B35" s="8" t="s">
        <v>10</v>
      </c>
      <c r="C35" s="3" t="s">
        <v>40</v>
      </c>
      <c r="D35" s="24">
        <f>(B36+B40+B45)/D9</f>
        <v>3.1677851454999999</v>
      </c>
    </row>
    <row r="36" spans="1:6">
      <c r="A36" s="3" t="s">
        <v>41</v>
      </c>
      <c r="B36" s="25">
        <f>0.03*D7*7</f>
        <v>7.9379999999999988</v>
      </c>
      <c r="C36" s="3" t="s">
        <v>42</v>
      </c>
    </row>
    <row r="37" spans="1:6">
      <c r="A37" t="s">
        <v>64</v>
      </c>
    </row>
    <row r="38" spans="1:6">
      <c r="A38" t="s">
        <v>65</v>
      </c>
    </row>
    <row r="39" spans="1:6">
      <c r="A39" t="s">
        <v>66</v>
      </c>
    </row>
    <row r="40" spans="1:6">
      <c r="A40" s="3" t="s">
        <v>43</v>
      </c>
      <c r="B40" s="3">
        <f>F41+F42+F43+F44</f>
        <v>6.9500000000000011</v>
      </c>
      <c r="C40" s="3" t="s">
        <v>42</v>
      </c>
    </row>
    <row r="41" spans="1:6">
      <c r="A41" t="s">
        <v>60</v>
      </c>
      <c r="F41">
        <f>0.39*D9</f>
        <v>1.9500000000000002</v>
      </c>
    </row>
    <row r="42" spans="1:6">
      <c r="A42" t="s">
        <v>61</v>
      </c>
      <c r="F42">
        <v>0.1</v>
      </c>
    </row>
    <row r="43" spans="1:6">
      <c r="A43" t="s">
        <v>62</v>
      </c>
      <c r="F43">
        <v>2.59</v>
      </c>
    </row>
    <row r="44" spans="1:6">
      <c r="A44" t="s">
        <v>63</v>
      </c>
      <c r="F44">
        <v>2.31</v>
      </c>
    </row>
    <row r="45" spans="1:6">
      <c r="A45" s="3" t="s">
        <v>44</v>
      </c>
      <c r="B45" s="24">
        <f>0.00266*D7/30/24*6809.35</f>
        <v>0.95092572750000004</v>
      </c>
      <c r="C45" s="3" t="s">
        <v>42</v>
      </c>
    </row>
    <row r="46" spans="1:6">
      <c r="A46" t="s">
        <v>67</v>
      </c>
    </row>
    <row r="47" spans="1:6">
      <c r="A47" t="s">
        <v>68</v>
      </c>
    </row>
    <row r="49" spans="1:4">
      <c r="B49" s="8" t="s">
        <v>11</v>
      </c>
      <c r="C49" s="3" t="s">
        <v>12</v>
      </c>
    </row>
    <row r="50" spans="1:4" s="9" customFormat="1" ht="14.25">
      <c r="A50" s="9" t="s">
        <v>13</v>
      </c>
    </row>
    <row r="51" spans="1:4" s="9" customFormat="1" ht="14.25">
      <c r="A51" s="9" t="s">
        <v>48</v>
      </c>
    </row>
    <row r="52" spans="1:4" s="9" customFormat="1" ht="14.25">
      <c r="A52" s="9" t="s">
        <v>14</v>
      </c>
    </row>
    <row r="53" spans="1:4" s="9" customFormat="1" ht="14.25">
      <c r="A53" s="9" t="s">
        <v>49</v>
      </c>
    </row>
    <row r="54" spans="1:4" s="9" customFormat="1" ht="14.25">
      <c r="A54" s="9" t="s">
        <v>50</v>
      </c>
    </row>
    <row r="55" spans="1:4" s="9" customFormat="1" ht="14.25">
      <c r="A55" s="21" t="s">
        <v>39</v>
      </c>
    </row>
    <row r="56" spans="1:4" s="9" customFormat="1" ht="14.25">
      <c r="A56" s="9" t="s">
        <v>51</v>
      </c>
    </row>
    <row r="57" spans="1:4" s="9" customFormat="1" ht="14.25">
      <c r="A57" s="9" t="s">
        <v>14</v>
      </c>
    </row>
    <row r="58" spans="1:4" s="9" customFormat="1" ht="14.25">
      <c r="A58" s="9" t="s">
        <v>52</v>
      </c>
    </row>
    <row r="59" spans="1:4" s="9" customFormat="1" ht="14.25">
      <c r="A59" s="9" t="s">
        <v>53</v>
      </c>
    </row>
    <row r="60" spans="1:4" s="9" customFormat="1" ht="14.25">
      <c r="C60" s="10"/>
    </row>
    <row r="61" spans="1:4" s="9" customFormat="1" ht="14.25">
      <c r="C61" s="11" t="s">
        <v>15</v>
      </c>
    </row>
    <row r="62" spans="1:4" s="9" customFormat="1" ht="14.25">
      <c r="C62" s="12" t="s">
        <v>16</v>
      </c>
    </row>
    <row r="63" spans="1:4" s="9" customFormat="1" thickBot="1">
      <c r="C63" s="12"/>
    </row>
    <row r="64" spans="1:4" s="9" customFormat="1" ht="29.25" thickBot="1">
      <c r="B64" s="13"/>
      <c r="C64" s="13" t="s">
        <v>17</v>
      </c>
      <c r="D64" s="14" t="s">
        <v>18</v>
      </c>
    </row>
    <row r="65" spans="2:4" s="9" customFormat="1" thickBot="1">
      <c r="B65" s="15">
        <v>1</v>
      </c>
      <c r="C65" s="15" t="s">
        <v>19</v>
      </c>
      <c r="D65" s="22">
        <f>D12*D9</f>
        <v>326.84974</v>
      </c>
    </row>
    <row r="66" spans="2:4" s="9" customFormat="1" thickBot="1">
      <c r="B66" s="15">
        <v>2</v>
      </c>
      <c r="C66" s="15" t="s">
        <v>20</v>
      </c>
      <c r="D66" s="22">
        <f>D20*D9</f>
        <v>129.61805555555554</v>
      </c>
    </row>
    <row r="67" spans="2:4" s="9" customFormat="1" ht="43.5" thickBot="1">
      <c r="B67" s="15">
        <v>3</v>
      </c>
      <c r="C67" s="15" t="s">
        <v>21</v>
      </c>
      <c r="D67" s="22" t="s">
        <v>2</v>
      </c>
    </row>
    <row r="68" spans="2:4" s="9" customFormat="1" ht="29.25" thickBot="1">
      <c r="B68" s="15">
        <v>4</v>
      </c>
      <c r="C68" s="15" t="s">
        <v>22</v>
      </c>
      <c r="D68" s="22">
        <f>D25*D9</f>
        <v>126.05656572749999</v>
      </c>
    </row>
    <row r="69" spans="2:4" s="9" customFormat="1" thickBot="1">
      <c r="B69" s="15">
        <v>5</v>
      </c>
      <c r="C69" s="15" t="s">
        <v>23</v>
      </c>
      <c r="D69" s="22">
        <f>SUM(D65:D68)</f>
        <v>582.52436128305555</v>
      </c>
    </row>
    <row r="70" spans="2:4" s="9" customFormat="1" thickBot="1">
      <c r="B70" s="15">
        <v>6</v>
      </c>
      <c r="C70" s="15" t="s">
        <v>24</v>
      </c>
      <c r="D70" s="22">
        <f>D69/D9</f>
        <v>116.50487225661111</v>
      </c>
    </row>
    <row r="71" spans="2:4" ht="16.5" thickBot="1">
      <c r="B71" s="16">
        <v>7</v>
      </c>
      <c r="C71" s="17" t="s">
        <v>25</v>
      </c>
      <c r="D71" s="23">
        <v>466</v>
      </c>
    </row>
    <row r="72" spans="2:4" ht="15.75">
      <c r="C72" s="18"/>
      <c r="D72" s="19"/>
    </row>
    <row r="73" spans="2:4" ht="15.75">
      <c r="C73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F73"/>
  <sheetViews>
    <sheetView tabSelected="1" topLeftCell="A56" workbookViewId="0">
      <selection activeCell="D71" sqref="D71"/>
    </sheetView>
  </sheetViews>
  <sheetFormatPr defaultRowHeight="15"/>
  <cols>
    <col min="3" max="3" width="51" customWidth="1"/>
    <col min="4" max="4" width="12.85546875" customWidth="1"/>
    <col min="5" max="5" width="11.28515625" customWidth="1"/>
  </cols>
  <sheetData>
    <row r="3" spans="2:4" ht="21">
      <c r="B3" s="1" t="s">
        <v>26</v>
      </c>
    </row>
    <row r="5" spans="2:4" ht="18.75">
      <c r="B5" s="2" t="s">
        <v>69</v>
      </c>
    </row>
    <row r="6" spans="2:4">
      <c r="B6" t="s">
        <v>70</v>
      </c>
    </row>
    <row r="7" spans="2:4">
      <c r="B7" t="s">
        <v>28</v>
      </c>
      <c r="D7">
        <v>6.3</v>
      </c>
    </row>
    <row r="8" spans="2:4">
      <c r="B8" t="s">
        <v>29</v>
      </c>
      <c r="D8">
        <v>4</v>
      </c>
    </row>
    <row r="9" spans="2:4">
      <c r="B9" t="s">
        <v>32</v>
      </c>
      <c r="D9">
        <v>10</v>
      </c>
    </row>
    <row r="10" spans="2:4">
      <c r="B10" t="s">
        <v>31</v>
      </c>
      <c r="D10">
        <v>18870</v>
      </c>
    </row>
    <row r="12" spans="2:4">
      <c r="B12" s="3" t="s">
        <v>36</v>
      </c>
      <c r="D12" s="24">
        <f>D13+D15</f>
        <v>25.743433333333332</v>
      </c>
    </row>
    <row r="13" spans="2:4">
      <c r="B13" t="s">
        <v>71</v>
      </c>
      <c r="D13" s="19">
        <f>14236/18/4/D9</f>
        <v>19.772222222222222</v>
      </c>
    </row>
    <row r="14" spans="2:4">
      <c r="D14" s="19"/>
    </row>
    <row r="15" spans="2:4">
      <c r="B15" t="s">
        <v>35</v>
      </c>
      <c r="D15" s="19">
        <f>D13*30.2%</f>
        <v>5.9712111111111108</v>
      </c>
    </row>
    <row r="16" spans="2:4">
      <c r="D16" s="19"/>
    </row>
    <row r="17" spans="2:5">
      <c r="D17" s="19"/>
    </row>
    <row r="18" spans="2:5">
      <c r="B18" s="3" t="s">
        <v>37</v>
      </c>
      <c r="D18" s="19"/>
    </row>
    <row r="19" spans="2:5">
      <c r="B19" t="s">
        <v>46</v>
      </c>
      <c r="D19" s="19">
        <f>D10/36</f>
        <v>524.16666666666663</v>
      </c>
    </row>
    <row r="20" spans="2:5">
      <c r="B20" t="s">
        <v>38</v>
      </c>
      <c r="D20" s="19">
        <f>D19/D8/D9</f>
        <v>13.104166666666666</v>
      </c>
    </row>
    <row r="21" spans="2:5">
      <c r="D21" s="19"/>
    </row>
    <row r="22" spans="2:5">
      <c r="B22" s="3" t="s">
        <v>47</v>
      </c>
      <c r="D22" s="24">
        <f>D30</f>
        <v>13.209912762125001</v>
      </c>
    </row>
    <row r="23" spans="2:5">
      <c r="B23" t="s">
        <v>0</v>
      </c>
    </row>
    <row r="24" spans="2:5">
      <c r="B24" s="4">
        <v>1</v>
      </c>
      <c r="C24" s="4" t="s">
        <v>1</v>
      </c>
      <c r="D24" s="5" t="s">
        <v>2</v>
      </c>
      <c r="E24" s="6"/>
    </row>
    <row r="25" spans="2:5">
      <c r="B25" s="4">
        <v>2</v>
      </c>
      <c r="C25" s="4" t="s">
        <v>3</v>
      </c>
      <c r="D25" s="20">
        <f>D34+D35+2.3</f>
        <v>13.209912762125001</v>
      </c>
      <c r="E25" s="6"/>
    </row>
    <row r="26" spans="2:5" ht="30">
      <c r="B26" s="4">
        <v>3</v>
      </c>
      <c r="C26" s="7" t="s">
        <v>4</v>
      </c>
      <c r="D26" s="4" t="s">
        <v>2</v>
      </c>
      <c r="E26" s="6"/>
    </row>
    <row r="27" spans="2:5">
      <c r="B27" s="4">
        <v>4</v>
      </c>
      <c r="C27" s="4" t="s">
        <v>5</v>
      </c>
      <c r="D27" s="20">
        <f>D12</f>
        <v>25.743433333333332</v>
      </c>
      <c r="E27" s="6"/>
    </row>
    <row r="28" spans="2:5">
      <c r="B28" s="4">
        <v>5</v>
      </c>
      <c r="C28" s="4" t="s">
        <v>6</v>
      </c>
      <c r="D28" s="20">
        <f>D25/D27</f>
        <v>0.51313717914309542</v>
      </c>
      <c r="E28" s="6"/>
    </row>
    <row r="29" spans="2:5">
      <c r="B29" s="4">
        <v>6</v>
      </c>
      <c r="C29" s="4" t="s">
        <v>7</v>
      </c>
      <c r="D29" s="20">
        <f>D12</f>
        <v>25.743433333333332</v>
      </c>
      <c r="E29" s="6"/>
    </row>
    <row r="30" spans="2:5">
      <c r="B30" s="4">
        <v>7</v>
      </c>
      <c r="C30" s="4" t="s">
        <v>8</v>
      </c>
      <c r="D30" s="20">
        <f>D25</f>
        <v>13.209912762125001</v>
      </c>
      <c r="E30" s="6"/>
    </row>
    <row r="31" spans="2:5">
      <c r="B31" s="4"/>
      <c r="C31" s="4"/>
      <c r="D31" s="4"/>
      <c r="E31" s="6"/>
    </row>
    <row r="33" spans="1:6" ht="16.5" customHeight="1">
      <c r="B33" s="8" t="s">
        <v>9</v>
      </c>
      <c r="C33" s="3" t="s">
        <v>58</v>
      </c>
    </row>
    <row r="34" spans="1:6">
      <c r="C34" t="s">
        <v>59</v>
      </c>
      <c r="D34" s="24">
        <f xml:space="preserve"> 75.82*1.302/D9</f>
        <v>9.8717639999999989</v>
      </c>
    </row>
    <row r="35" spans="1:6">
      <c r="B35" s="8" t="s">
        <v>10</v>
      </c>
      <c r="C35" s="3" t="s">
        <v>40</v>
      </c>
      <c r="D35" s="24">
        <f>(B36+B40+B45)/D9</f>
        <v>1.0381487621250001</v>
      </c>
    </row>
    <row r="36" spans="1:6">
      <c r="A36" s="3" t="s">
        <v>41</v>
      </c>
      <c r="B36" s="25">
        <f>0.03*D7*7</f>
        <v>1.323</v>
      </c>
      <c r="C36" s="3" t="s">
        <v>42</v>
      </c>
    </row>
    <row r="37" spans="1:6">
      <c r="A37" t="s">
        <v>64</v>
      </c>
    </row>
    <row r="38" spans="1:6">
      <c r="A38" t="s">
        <v>65</v>
      </c>
    </row>
    <row r="39" spans="1:6">
      <c r="A39" t="s">
        <v>66</v>
      </c>
    </row>
    <row r="40" spans="1:6">
      <c r="A40" s="3" t="s">
        <v>43</v>
      </c>
      <c r="B40" s="3">
        <f>F41+F42+F43+F44</f>
        <v>8.9</v>
      </c>
      <c r="C40" s="3" t="s">
        <v>42</v>
      </c>
    </row>
    <row r="41" spans="1:6">
      <c r="A41" t="s">
        <v>60</v>
      </c>
      <c r="F41">
        <f>0.39*D9</f>
        <v>3.9000000000000004</v>
      </c>
    </row>
    <row r="42" spans="1:6">
      <c r="A42" t="s">
        <v>61</v>
      </c>
      <c r="F42">
        <v>0.1</v>
      </c>
    </row>
    <row r="43" spans="1:6">
      <c r="A43" t="s">
        <v>62</v>
      </c>
      <c r="F43">
        <v>2.59</v>
      </c>
    </row>
    <row r="44" spans="1:6">
      <c r="A44" t="s">
        <v>63</v>
      </c>
      <c r="F44">
        <v>2.31</v>
      </c>
    </row>
    <row r="45" spans="1:6">
      <c r="A45" s="3" t="s">
        <v>44</v>
      </c>
      <c r="B45" s="24">
        <f>0.00266*D7/30/24*6809.35</f>
        <v>0.15848762124999999</v>
      </c>
      <c r="C45" s="3" t="s">
        <v>42</v>
      </c>
    </row>
    <row r="46" spans="1:6">
      <c r="A46" t="s">
        <v>67</v>
      </c>
    </row>
    <row r="47" spans="1:6">
      <c r="A47" t="s">
        <v>68</v>
      </c>
    </row>
    <row r="49" spans="1:4">
      <c r="B49" s="8" t="s">
        <v>11</v>
      </c>
      <c r="C49" s="3" t="s">
        <v>12</v>
      </c>
    </row>
    <row r="50" spans="1:4" s="9" customFormat="1" ht="14.25">
      <c r="A50" s="9" t="s">
        <v>13</v>
      </c>
    </row>
    <row r="51" spans="1:4" s="9" customFormat="1" ht="14.25">
      <c r="A51" s="9" t="s">
        <v>48</v>
      </c>
    </row>
    <row r="52" spans="1:4" s="9" customFormat="1" ht="14.25">
      <c r="A52" s="9" t="s">
        <v>14</v>
      </c>
    </row>
    <row r="53" spans="1:4" s="9" customFormat="1" ht="14.25">
      <c r="A53" s="9" t="s">
        <v>49</v>
      </c>
    </row>
    <row r="54" spans="1:4" s="9" customFormat="1" ht="14.25">
      <c r="A54" s="9" t="s">
        <v>50</v>
      </c>
    </row>
    <row r="55" spans="1:4" s="9" customFormat="1" ht="14.25">
      <c r="A55" s="21" t="s">
        <v>39</v>
      </c>
    </row>
    <row r="56" spans="1:4" s="9" customFormat="1" ht="14.25">
      <c r="A56" s="9" t="s">
        <v>51</v>
      </c>
    </row>
    <row r="57" spans="1:4" s="9" customFormat="1" ht="14.25">
      <c r="A57" s="9" t="s">
        <v>14</v>
      </c>
    </row>
    <row r="58" spans="1:4" s="9" customFormat="1" ht="14.25">
      <c r="A58" s="9" t="s">
        <v>52</v>
      </c>
    </row>
    <row r="59" spans="1:4" s="9" customFormat="1" ht="14.25">
      <c r="A59" s="9" t="s">
        <v>53</v>
      </c>
    </row>
    <row r="60" spans="1:4" s="9" customFormat="1" ht="14.25">
      <c r="C60" s="10"/>
    </row>
    <row r="61" spans="1:4" s="9" customFormat="1" ht="14.25">
      <c r="C61" s="11" t="s">
        <v>15</v>
      </c>
    </row>
    <row r="62" spans="1:4" s="9" customFormat="1" ht="14.25">
      <c r="C62" s="12" t="s">
        <v>16</v>
      </c>
    </row>
    <row r="63" spans="1:4" s="9" customFormat="1" thickBot="1">
      <c r="C63" s="12"/>
    </row>
    <row r="64" spans="1:4" s="9" customFormat="1" ht="29.25" thickBot="1">
      <c r="B64" s="13"/>
      <c r="C64" s="13" t="s">
        <v>17</v>
      </c>
      <c r="D64" s="14" t="s">
        <v>18</v>
      </c>
    </row>
    <row r="65" spans="2:4" s="9" customFormat="1" thickBot="1">
      <c r="B65" s="15">
        <v>1</v>
      </c>
      <c r="C65" s="15" t="s">
        <v>19</v>
      </c>
      <c r="D65" s="22">
        <f>D12*D9</f>
        <v>257.43433333333331</v>
      </c>
    </row>
    <row r="66" spans="2:4" s="9" customFormat="1" thickBot="1">
      <c r="B66" s="15">
        <v>2</v>
      </c>
      <c r="C66" s="15" t="s">
        <v>20</v>
      </c>
      <c r="D66" s="22">
        <f>D20*D9</f>
        <v>131.04166666666666</v>
      </c>
    </row>
    <row r="67" spans="2:4" s="9" customFormat="1" ht="43.5" thickBot="1">
      <c r="B67" s="15">
        <v>3</v>
      </c>
      <c r="C67" s="15" t="s">
        <v>21</v>
      </c>
      <c r="D67" s="22" t="s">
        <v>2</v>
      </c>
    </row>
    <row r="68" spans="2:4" s="9" customFormat="1" ht="29.25" thickBot="1">
      <c r="B68" s="15">
        <v>4</v>
      </c>
      <c r="C68" s="15" t="s">
        <v>22</v>
      </c>
      <c r="D68" s="22">
        <f>D25*D9</f>
        <v>132.09912762125001</v>
      </c>
    </row>
    <row r="69" spans="2:4" s="9" customFormat="1" thickBot="1">
      <c r="B69" s="15">
        <v>5</v>
      </c>
      <c r="C69" s="15" t="s">
        <v>23</v>
      </c>
      <c r="D69" s="22">
        <f>SUM(D65:D68)</f>
        <v>520.57512762124998</v>
      </c>
    </row>
    <row r="70" spans="2:4" s="9" customFormat="1" thickBot="1">
      <c r="B70" s="15">
        <v>6</v>
      </c>
      <c r="C70" s="15" t="s">
        <v>24</v>
      </c>
      <c r="D70" s="22">
        <f>D69/D9</f>
        <v>52.057512762125</v>
      </c>
    </row>
    <row r="71" spans="2:4" ht="16.5" thickBot="1">
      <c r="B71" s="16">
        <v>7</v>
      </c>
      <c r="C71" s="17" t="s">
        <v>25</v>
      </c>
      <c r="D71" s="23">
        <v>208.24</v>
      </c>
    </row>
    <row r="72" spans="2:4" ht="15.75">
      <c r="C72" s="18"/>
      <c r="D72" s="19"/>
    </row>
    <row r="73" spans="2:4" ht="15.75">
      <c r="C73" s="18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F73"/>
  <sheetViews>
    <sheetView topLeftCell="A59" workbookViewId="0">
      <selection activeCell="D71" sqref="D71"/>
    </sheetView>
  </sheetViews>
  <sheetFormatPr defaultRowHeight="15"/>
  <cols>
    <col min="3" max="3" width="51" customWidth="1"/>
    <col min="4" max="4" width="12.85546875" customWidth="1"/>
    <col min="5" max="5" width="11.28515625" customWidth="1"/>
  </cols>
  <sheetData>
    <row r="3" spans="2:4" ht="21">
      <c r="B3" s="1" t="s">
        <v>26</v>
      </c>
    </row>
    <row r="5" spans="2:4" ht="18.75">
      <c r="B5" s="2" t="s">
        <v>72</v>
      </c>
    </row>
    <row r="6" spans="2:4">
      <c r="B6" t="s">
        <v>73</v>
      </c>
    </row>
    <row r="7" spans="2:4">
      <c r="B7" t="s">
        <v>33</v>
      </c>
      <c r="D7">
        <v>43.7</v>
      </c>
    </row>
    <row r="8" spans="2:4">
      <c r="B8" t="s">
        <v>29</v>
      </c>
      <c r="D8">
        <v>4</v>
      </c>
    </row>
    <row r="9" spans="2:4">
      <c r="B9" t="s">
        <v>30</v>
      </c>
      <c r="D9">
        <v>9</v>
      </c>
    </row>
    <row r="10" spans="2:4">
      <c r="B10" t="s">
        <v>31</v>
      </c>
      <c r="D10">
        <v>18765</v>
      </c>
    </row>
    <row r="12" spans="2:4">
      <c r="B12" s="3" t="s">
        <v>36</v>
      </c>
      <c r="D12" s="24">
        <f>D13+D15</f>
        <v>36.316637777777778</v>
      </c>
    </row>
    <row r="13" spans="2:4">
      <c r="B13" t="s">
        <v>45</v>
      </c>
      <c r="D13" s="19">
        <f>18074.64/18/4/D9</f>
        <v>27.892962962962962</v>
      </c>
    </row>
    <row r="14" spans="2:4">
      <c r="D14" s="19"/>
    </row>
    <row r="15" spans="2:4">
      <c r="B15" t="s">
        <v>35</v>
      </c>
      <c r="D15" s="19">
        <f>D13*30.2%</f>
        <v>8.4236748148148148</v>
      </c>
    </row>
    <row r="16" spans="2:4">
      <c r="D16" s="19"/>
    </row>
    <row r="17" spans="2:5">
      <c r="D17" s="19"/>
    </row>
    <row r="18" spans="2:5">
      <c r="B18" s="3" t="s">
        <v>37</v>
      </c>
      <c r="D18" s="19"/>
    </row>
    <row r="19" spans="2:5">
      <c r="B19" t="s">
        <v>46</v>
      </c>
      <c r="D19" s="19">
        <f>D10/36</f>
        <v>521.25</v>
      </c>
    </row>
    <row r="20" spans="2:5">
      <c r="B20" t="s">
        <v>38</v>
      </c>
      <c r="D20" s="19">
        <f>D19/D8/D9</f>
        <v>14.479166666666666</v>
      </c>
    </row>
    <row r="21" spans="2:5">
      <c r="D21" s="19"/>
    </row>
    <row r="22" spans="2:5">
      <c r="B22" s="3" t="s">
        <v>47</v>
      </c>
      <c r="D22" s="24">
        <f>D30</f>
        <v>15.35599896029321</v>
      </c>
    </row>
    <row r="23" spans="2:5">
      <c r="B23" t="s">
        <v>0</v>
      </c>
    </row>
    <row r="24" spans="2:5">
      <c r="B24" s="4">
        <v>1</v>
      </c>
      <c r="C24" s="4" t="s">
        <v>1</v>
      </c>
      <c r="D24" s="5" t="s">
        <v>2</v>
      </c>
      <c r="E24" s="6"/>
    </row>
    <row r="25" spans="2:5">
      <c r="B25" s="4">
        <v>2</v>
      </c>
      <c r="C25" s="4" t="s">
        <v>3</v>
      </c>
      <c r="D25" s="20">
        <f>D34+D35+2.3</f>
        <v>15.35599896029321</v>
      </c>
      <c r="E25" s="6"/>
    </row>
    <row r="26" spans="2:5" ht="30">
      <c r="B26" s="4">
        <v>3</v>
      </c>
      <c r="C26" s="7" t="s">
        <v>4</v>
      </c>
      <c r="D26" s="4" t="s">
        <v>2</v>
      </c>
      <c r="E26" s="6"/>
    </row>
    <row r="27" spans="2:5">
      <c r="B27" s="4">
        <v>4</v>
      </c>
      <c r="C27" s="4" t="s">
        <v>5</v>
      </c>
      <c r="D27" s="20">
        <f>D12</f>
        <v>36.316637777777778</v>
      </c>
      <c r="E27" s="6"/>
    </row>
    <row r="28" spans="2:5">
      <c r="B28" s="4">
        <v>5</v>
      </c>
      <c r="C28" s="4" t="s">
        <v>6</v>
      </c>
      <c r="D28" s="20">
        <f>D25/D27</f>
        <v>0.42283647110332379</v>
      </c>
      <c r="E28" s="6"/>
    </row>
    <row r="29" spans="2:5">
      <c r="B29" s="4">
        <v>6</v>
      </c>
      <c r="C29" s="4" t="s">
        <v>7</v>
      </c>
      <c r="D29" s="20">
        <f>D12</f>
        <v>36.316637777777778</v>
      </c>
      <c r="E29" s="6"/>
    </row>
    <row r="30" spans="2:5">
      <c r="B30" s="4">
        <v>7</v>
      </c>
      <c r="C30" s="4" t="s">
        <v>8</v>
      </c>
      <c r="D30" s="20">
        <f>D25</f>
        <v>15.35599896029321</v>
      </c>
      <c r="E30" s="6"/>
    </row>
    <row r="31" spans="2:5">
      <c r="B31" s="4"/>
      <c r="C31" s="4"/>
      <c r="D31" s="4"/>
      <c r="E31" s="6"/>
    </row>
    <row r="33" spans="1:6">
      <c r="B33" s="8" t="s">
        <v>9</v>
      </c>
      <c r="C33" s="3" t="s">
        <v>58</v>
      </c>
    </row>
    <row r="34" spans="1:6">
      <c r="C34" t="s">
        <v>59</v>
      </c>
      <c r="D34" s="24">
        <f xml:space="preserve"> 75.82*1.302/D9</f>
        <v>10.968626666666665</v>
      </c>
    </row>
    <row r="35" spans="1:6">
      <c r="B35" s="8" t="s">
        <v>10</v>
      </c>
      <c r="C35" s="3" t="s">
        <v>40</v>
      </c>
      <c r="D35" s="24">
        <f>(B36+B40+B45)/D9</f>
        <v>2.0873722936265429</v>
      </c>
    </row>
    <row r="36" spans="1:6">
      <c r="A36" s="3" t="s">
        <v>41</v>
      </c>
      <c r="B36" s="25">
        <f>0.03*D7*7</f>
        <v>9.1769999999999996</v>
      </c>
      <c r="C36" s="3" t="s">
        <v>42</v>
      </c>
    </row>
    <row r="37" spans="1:6">
      <c r="A37" t="s">
        <v>64</v>
      </c>
    </row>
    <row r="38" spans="1:6">
      <c r="A38" t="s">
        <v>65</v>
      </c>
    </row>
    <row r="39" spans="1:6">
      <c r="A39" t="s">
        <v>66</v>
      </c>
    </row>
    <row r="40" spans="1:6">
      <c r="A40" s="3" t="s">
        <v>43</v>
      </c>
      <c r="B40" s="3">
        <f>F41+F42+F43+F44</f>
        <v>8.51</v>
      </c>
      <c r="C40" s="3" t="s">
        <v>42</v>
      </c>
    </row>
    <row r="41" spans="1:6">
      <c r="A41" t="s">
        <v>60</v>
      </c>
      <c r="F41">
        <f>0.39*D9</f>
        <v>3.5100000000000002</v>
      </c>
    </row>
    <row r="42" spans="1:6">
      <c r="A42" t="s">
        <v>61</v>
      </c>
      <c r="F42">
        <v>0.1</v>
      </c>
    </row>
    <row r="43" spans="1:6">
      <c r="A43" t="s">
        <v>62</v>
      </c>
      <c r="F43">
        <v>2.59</v>
      </c>
    </row>
    <row r="44" spans="1:6">
      <c r="A44" t="s">
        <v>63</v>
      </c>
      <c r="F44">
        <v>2.31</v>
      </c>
    </row>
    <row r="45" spans="1:6">
      <c r="A45" s="3" t="s">
        <v>44</v>
      </c>
      <c r="B45" s="24">
        <f>0.00266*D7/30/24*6809.35</f>
        <v>1.099350642638889</v>
      </c>
      <c r="C45" s="3" t="s">
        <v>42</v>
      </c>
    </row>
    <row r="46" spans="1:6">
      <c r="A46" t="s">
        <v>67</v>
      </c>
    </row>
    <row r="47" spans="1:6">
      <c r="A47" t="s">
        <v>68</v>
      </c>
    </row>
    <row r="49" spans="1:4">
      <c r="B49" s="8" t="s">
        <v>11</v>
      </c>
      <c r="C49" s="3" t="s">
        <v>12</v>
      </c>
    </row>
    <row r="50" spans="1:4" s="9" customFormat="1" ht="14.25">
      <c r="A50" s="9" t="s">
        <v>13</v>
      </c>
    </row>
    <row r="51" spans="1:4" s="9" customFormat="1" ht="14.25">
      <c r="A51" s="9" t="s">
        <v>48</v>
      </c>
    </row>
    <row r="52" spans="1:4" s="9" customFormat="1" ht="14.25">
      <c r="A52" s="9" t="s">
        <v>14</v>
      </c>
    </row>
    <row r="53" spans="1:4" s="9" customFormat="1" ht="14.25">
      <c r="A53" s="9" t="s">
        <v>49</v>
      </c>
    </row>
    <row r="54" spans="1:4" s="9" customFormat="1" ht="14.25">
      <c r="A54" s="9" t="s">
        <v>50</v>
      </c>
    </row>
    <row r="55" spans="1:4" s="9" customFormat="1" ht="14.25">
      <c r="A55" s="21" t="s">
        <v>39</v>
      </c>
    </row>
    <row r="56" spans="1:4" s="9" customFormat="1" ht="14.25">
      <c r="A56" s="9" t="s">
        <v>51</v>
      </c>
    </row>
    <row r="57" spans="1:4" s="9" customFormat="1" ht="14.25">
      <c r="A57" s="9" t="s">
        <v>14</v>
      </c>
    </row>
    <row r="58" spans="1:4" s="9" customFormat="1" ht="14.25">
      <c r="A58" s="9" t="s">
        <v>52</v>
      </c>
    </row>
    <row r="59" spans="1:4" s="9" customFormat="1" ht="14.25">
      <c r="A59" s="9" t="s">
        <v>53</v>
      </c>
    </row>
    <row r="60" spans="1:4" s="9" customFormat="1" ht="14.25">
      <c r="C60" s="10"/>
    </row>
    <row r="61" spans="1:4" s="9" customFormat="1" ht="14.25">
      <c r="C61" s="11" t="s">
        <v>15</v>
      </c>
    </row>
    <row r="62" spans="1:4" s="9" customFormat="1" ht="14.25">
      <c r="C62" s="12" t="s">
        <v>16</v>
      </c>
    </row>
    <row r="63" spans="1:4" s="9" customFormat="1" thickBot="1">
      <c r="C63" s="12"/>
    </row>
    <row r="64" spans="1:4" s="9" customFormat="1" ht="29.25" thickBot="1">
      <c r="B64" s="13"/>
      <c r="C64" s="13" t="s">
        <v>17</v>
      </c>
      <c r="D64" s="14" t="s">
        <v>18</v>
      </c>
    </row>
    <row r="65" spans="2:4" s="9" customFormat="1" thickBot="1">
      <c r="B65" s="15">
        <v>1</v>
      </c>
      <c r="C65" s="15" t="s">
        <v>19</v>
      </c>
      <c r="D65" s="22">
        <f>D12*D9</f>
        <v>326.84974</v>
      </c>
    </row>
    <row r="66" spans="2:4" s="9" customFormat="1" thickBot="1">
      <c r="B66" s="15">
        <v>2</v>
      </c>
      <c r="C66" s="15" t="s">
        <v>20</v>
      </c>
      <c r="D66" s="22">
        <f>D20*D9</f>
        <v>130.3125</v>
      </c>
    </row>
    <row r="67" spans="2:4" s="9" customFormat="1" ht="43.5" thickBot="1">
      <c r="B67" s="15">
        <v>3</v>
      </c>
      <c r="C67" s="15" t="s">
        <v>21</v>
      </c>
      <c r="D67" s="22" t="s">
        <v>2</v>
      </c>
    </row>
    <row r="68" spans="2:4" s="9" customFormat="1" ht="29.25" thickBot="1">
      <c r="B68" s="15">
        <v>4</v>
      </c>
      <c r="C68" s="15" t="s">
        <v>22</v>
      </c>
      <c r="D68" s="22">
        <f>D25*D9</f>
        <v>138.2039906426389</v>
      </c>
    </row>
    <row r="69" spans="2:4" s="9" customFormat="1" thickBot="1">
      <c r="B69" s="15">
        <v>5</v>
      </c>
      <c r="C69" s="15" t="s">
        <v>23</v>
      </c>
      <c r="D69" s="22">
        <f>SUM(D65:D68)</f>
        <v>595.36623064263893</v>
      </c>
    </row>
    <row r="70" spans="2:4" s="9" customFormat="1" thickBot="1">
      <c r="B70" s="15">
        <v>6</v>
      </c>
      <c r="C70" s="15" t="s">
        <v>24</v>
      </c>
      <c r="D70" s="22">
        <f>D69/D9</f>
        <v>66.151803404737663</v>
      </c>
    </row>
    <row r="71" spans="2:4" ht="16.5" thickBot="1">
      <c r="B71" s="16">
        <v>7</v>
      </c>
      <c r="C71" s="17" t="s">
        <v>25</v>
      </c>
      <c r="D71" s="23">
        <v>264.60000000000002</v>
      </c>
    </row>
    <row r="72" spans="2:4" ht="15.75">
      <c r="C72" s="18"/>
      <c r="D72" s="19"/>
    </row>
    <row r="73" spans="2:4" ht="15.75">
      <c r="C73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F73"/>
  <sheetViews>
    <sheetView topLeftCell="A53" workbookViewId="0">
      <selection activeCell="H66" sqref="H66"/>
    </sheetView>
  </sheetViews>
  <sheetFormatPr defaultRowHeight="15"/>
  <cols>
    <col min="1" max="1" width="12.7109375" customWidth="1"/>
    <col min="3" max="3" width="51" customWidth="1"/>
    <col min="4" max="4" width="12.85546875" customWidth="1"/>
    <col min="5" max="5" width="11.28515625" customWidth="1"/>
  </cols>
  <sheetData>
    <row r="3" spans="2:4" ht="21">
      <c r="B3" s="1" t="s">
        <v>26</v>
      </c>
    </row>
    <row r="5" spans="2:4" ht="18.75">
      <c r="B5" s="2" t="s">
        <v>27</v>
      </c>
    </row>
    <row r="6" spans="2:4">
      <c r="B6" t="s">
        <v>74</v>
      </c>
    </row>
    <row r="7" spans="2:4">
      <c r="B7" t="s">
        <v>28</v>
      </c>
      <c r="D7">
        <v>43.7</v>
      </c>
    </row>
    <row r="8" spans="2:4">
      <c r="B8" t="s">
        <v>29</v>
      </c>
      <c r="D8">
        <v>4</v>
      </c>
    </row>
    <row r="9" spans="2:4">
      <c r="B9" t="s">
        <v>32</v>
      </c>
      <c r="D9">
        <v>9</v>
      </c>
    </row>
    <row r="10" spans="2:4">
      <c r="B10" t="s">
        <v>31</v>
      </c>
      <c r="D10">
        <v>43895</v>
      </c>
    </row>
    <row r="12" spans="2:4">
      <c r="B12" s="3" t="s">
        <v>36</v>
      </c>
      <c r="D12" s="24">
        <f>D13+D15</f>
        <v>28.595777777777776</v>
      </c>
    </row>
    <row r="13" spans="2:4">
      <c r="B13" t="s">
        <v>75</v>
      </c>
      <c r="D13" s="19">
        <f>14232/18/4/D9</f>
        <v>21.962962962962962</v>
      </c>
    </row>
    <row r="14" spans="2:4">
      <c r="D14" s="19"/>
    </row>
    <row r="15" spans="2:4">
      <c r="B15" t="s">
        <v>35</v>
      </c>
      <c r="D15" s="19">
        <f>D13*30.2%</f>
        <v>6.6328148148148145</v>
      </c>
    </row>
    <row r="16" spans="2:4">
      <c r="D16" s="19"/>
    </row>
    <row r="17" spans="2:5">
      <c r="D17" s="19"/>
    </row>
    <row r="18" spans="2:5">
      <c r="B18" s="3" t="s">
        <v>37</v>
      </c>
      <c r="D18" s="19"/>
    </row>
    <row r="19" spans="2:5">
      <c r="B19" t="s">
        <v>46</v>
      </c>
      <c r="D19" s="19">
        <f>D10/36</f>
        <v>1219.3055555555557</v>
      </c>
    </row>
    <row r="20" spans="2:5">
      <c r="B20" t="s">
        <v>38</v>
      </c>
      <c r="D20" s="19">
        <f>D19/D8/D9</f>
        <v>33.869598765432102</v>
      </c>
    </row>
    <row r="21" spans="2:5">
      <c r="D21" s="19"/>
    </row>
    <row r="22" spans="2:5">
      <c r="B22" s="3" t="s">
        <v>47</v>
      </c>
      <c r="D22" s="24">
        <f>D30</f>
        <v>15.35599896029321</v>
      </c>
    </row>
    <row r="23" spans="2:5">
      <c r="B23" t="s">
        <v>0</v>
      </c>
    </row>
    <row r="24" spans="2:5">
      <c r="B24" s="4">
        <v>1</v>
      </c>
      <c r="C24" s="4" t="s">
        <v>1</v>
      </c>
      <c r="D24" s="5" t="s">
        <v>2</v>
      </c>
      <c r="E24" s="6"/>
    </row>
    <row r="25" spans="2:5">
      <c r="B25" s="4">
        <v>2</v>
      </c>
      <c r="C25" s="4" t="s">
        <v>3</v>
      </c>
      <c r="D25" s="20">
        <f>D34+D35+2.3</f>
        <v>15.35599896029321</v>
      </c>
      <c r="E25" s="6"/>
    </row>
    <row r="26" spans="2:5" ht="30">
      <c r="B26" s="4">
        <v>3</v>
      </c>
      <c r="C26" s="7" t="s">
        <v>4</v>
      </c>
      <c r="D26" s="4" t="s">
        <v>2</v>
      </c>
      <c r="E26" s="6"/>
    </row>
    <row r="27" spans="2:5">
      <c r="B27" s="4">
        <v>4</v>
      </c>
      <c r="C27" s="4" t="s">
        <v>5</v>
      </c>
      <c r="D27" s="20">
        <f>D12</f>
        <v>28.595777777777776</v>
      </c>
      <c r="E27" s="6"/>
    </row>
    <row r="28" spans="2:5">
      <c r="B28" s="4">
        <v>5</v>
      </c>
      <c r="C28" s="4" t="s">
        <v>6</v>
      </c>
      <c r="D28" s="20">
        <f>D25/D27</f>
        <v>0.53700231830122125</v>
      </c>
      <c r="E28" s="6"/>
    </row>
    <row r="29" spans="2:5">
      <c r="B29" s="4">
        <v>6</v>
      </c>
      <c r="C29" s="4" t="s">
        <v>7</v>
      </c>
      <c r="D29" s="20">
        <f>D12</f>
        <v>28.595777777777776</v>
      </c>
      <c r="E29" s="6"/>
    </row>
    <row r="30" spans="2:5">
      <c r="B30" s="4">
        <v>7</v>
      </c>
      <c r="C30" s="4" t="s">
        <v>8</v>
      </c>
      <c r="D30" s="20">
        <f>D25</f>
        <v>15.35599896029321</v>
      </c>
      <c r="E30" s="6"/>
    </row>
    <row r="31" spans="2:5">
      <c r="B31" s="4"/>
      <c r="C31" s="4"/>
      <c r="D31" s="4"/>
      <c r="E31" s="6"/>
    </row>
    <row r="33" spans="1:6" ht="16.5" customHeight="1">
      <c r="B33" s="8" t="s">
        <v>9</v>
      </c>
      <c r="C33" s="3" t="s">
        <v>58</v>
      </c>
    </row>
    <row r="34" spans="1:6">
      <c r="C34" t="s">
        <v>59</v>
      </c>
      <c r="D34" s="24">
        <f xml:space="preserve"> 75.82*1.302/D9</f>
        <v>10.968626666666665</v>
      </c>
    </row>
    <row r="35" spans="1:6">
      <c r="B35" s="8" t="s">
        <v>10</v>
      </c>
      <c r="C35" s="3" t="s">
        <v>40</v>
      </c>
      <c r="D35" s="24">
        <f>(B36+B40+B45)/D9</f>
        <v>2.0873722936265429</v>
      </c>
    </row>
    <row r="36" spans="1:6">
      <c r="A36" s="3" t="s">
        <v>41</v>
      </c>
      <c r="B36" s="25">
        <f>0.03*D7*7</f>
        <v>9.1769999999999996</v>
      </c>
      <c r="C36" s="3" t="s">
        <v>42</v>
      </c>
    </row>
    <row r="37" spans="1:6">
      <c r="A37" t="s">
        <v>64</v>
      </c>
    </row>
    <row r="38" spans="1:6">
      <c r="A38" t="s">
        <v>65</v>
      </c>
    </row>
    <row r="39" spans="1:6">
      <c r="A39" t="s">
        <v>66</v>
      </c>
    </row>
    <row r="40" spans="1:6">
      <c r="A40" s="3" t="s">
        <v>43</v>
      </c>
      <c r="B40" s="3">
        <f>F41+F42+F43+F44</f>
        <v>8.51</v>
      </c>
      <c r="C40" s="3" t="s">
        <v>42</v>
      </c>
    </row>
    <row r="41" spans="1:6">
      <c r="A41" t="s">
        <v>60</v>
      </c>
      <c r="F41">
        <f>0.39*D9</f>
        <v>3.5100000000000002</v>
      </c>
    </row>
    <row r="42" spans="1:6">
      <c r="A42" t="s">
        <v>61</v>
      </c>
      <c r="F42">
        <v>0.1</v>
      </c>
    </row>
    <row r="43" spans="1:6">
      <c r="A43" t="s">
        <v>62</v>
      </c>
      <c r="F43">
        <v>2.59</v>
      </c>
    </row>
    <row r="44" spans="1:6">
      <c r="A44" t="s">
        <v>63</v>
      </c>
      <c r="F44">
        <v>2.31</v>
      </c>
    </row>
    <row r="45" spans="1:6">
      <c r="A45" s="3" t="s">
        <v>44</v>
      </c>
      <c r="B45" s="24">
        <f>0.00266*D7/30/24*6809.35</f>
        <v>1.099350642638889</v>
      </c>
      <c r="C45" s="3" t="s">
        <v>42</v>
      </c>
    </row>
    <row r="46" spans="1:6">
      <c r="A46" t="s">
        <v>67</v>
      </c>
    </row>
    <row r="47" spans="1:6">
      <c r="A47" t="s">
        <v>68</v>
      </c>
    </row>
    <row r="49" spans="1:4">
      <c r="B49" s="8" t="s">
        <v>11</v>
      </c>
      <c r="C49" s="3" t="s">
        <v>12</v>
      </c>
    </row>
    <row r="50" spans="1:4" s="9" customFormat="1" ht="14.25">
      <c r="A50" s="9" t="s">
        <v>13</v>
      </c>
    </row>
    <row r="51" spans="1:4" s="9" customFormat="1" ht="14.25">
      <c r="A51" s="9" t="s">
        <v>48</v>
      </c>
    </row>
    <row r="52" spans="1:4" s="9" customFormat="1" ht="14.25">
      <c r="A52" s="9" t="s">
        <v>14</v>
      </c>
    </row>
    <row r="53" spans="1:4" s="9" customFormat="1" ht="14.25">
      <c r="A53" s="9" t="s">
        <v>49</v>
      </c>
    </row>
    <row r="54" spans="1:4" s="9" customFormat="1" ht="14.25">
      <c r="A54" s="9" t="s">
        <v>50</v>
      </c>
    </row>
    <row r="55" spans="1:4" s="9" customFormat="1" ht="14.25">
      <c r="A55" s="21" t="s">
        <v>39</v>
      </c>
    </row>
    <row r="56" spans="1:4" s="9" customFormat="1" ht="14.25">
      <c r="A56" s="9" t="s">
        <v>51</v>
      </c>
    </row>
    <row r="57" spans="1:4" s="9" customFormat="1" ht="14.25">
      <c r="A57" s="9" t="s">
        <v>14</v>
      </c>
    </row>
    <row r="58" spans="1:4" s="9" customFormat="1" ht="14.25">
      <c r="A58" s="9" t="s">
        <v>52</v>
      </c>
    </row>
    <row r="59" spans="1:4" s="9" customFormat="1" ht="14.25">
      <c r="A59" s="9" t="s">
        <v>53</v>
      </c>
    </row>
    <row r="60" spans="1:4" s="9" customFormat="1" ht="14.25">
      <c r="C60" s="10"/>
    </row>
    <row r="61" spans="1:4" s="9" customFormat="1" ht="14.25">
      <c r="C61" s="11" t="s">
        <v>15</v>
      </c>
    </row>
    <row r="62" spans="1:4" s="9" customFormat="1" ht="14.25">
      <c r="C62" s="12" t="s">
        <v>16</v>
      </c>
    </row>
    <row r="63" spans="1:4" s="9" customFormat="1" thickBot="1">
      <c r="C63" s="12"/>
    </row>
    <row r="64" spans="1:4" s="9" customFormat="1" ht="29.25" thickBot="1">
      <c r="B64" s="13"/>
      <c r="C64" s="13" t="s">
        <v>17</v>
      </c>
      <c r="D64" s="14" t="s">
        <v>18</v>
      </c>
    </row>
    <row r="65" spans="2:4" s="9" customFormat="1" thickBot="1">
      <c r="B65" s="15">
        <v>1</v>
      </c>
      <c r="C65" s="15" t="s">
        <v>19</v>
      </c>
      <c r="D65" s="22">
        <f>D12*D9</f>
        <v>257.36199999999997</v>
      </c>
    </row>
    <row r="66" spans="2:4" s="9" customFormat="1" thickBot="1">
      <c r="B66" s="15">
        <v>2</v>
      </c>
      <c r="C66" s="15" t="s">
        <v>20</v>
      </c>
      <c r="D66" s="22">
        <f>D20*D9</f>
        <v>304.82638888888891</v>
      </c>
    </row>
    <row r="67" spans="2:4" s="9" customFormat="1" ht="43.5" thickBot="1">
      <c r="B67" s="15">
        <v>3</v>
      </c>
      <c r="C67" s="15" t="s">
        <v>21</v>
      </c>
      <c r="D67" s="22" t="s">
        <v>2</v>
      </c>
    </row>
    <row r="68" spans="2:4" s="9" customFormat="1" ht="29.25" thickBot="1">
      <c r="B68" s="15">
        <v>4</v>
      </c>
      <c r="C68" s="15" t="s">
        <v>22</v>
      </c>
      <c r="D68" s="22">
        <f>D25*D9</f>
        <v>138.2039906426389</v>
      </c>
    </row>
    <row r="69" spans="2:4" s="9" customFormat="1" thickBot="1">
      <c r="B69" s="15">
        <v>5</v>
      </c>
      <c r="C69" s="15" t="s">
        <v>23</v>
      </c>
      <c r="D69" s="22">
        <f>SUM(D65:D68)</f>
        <v>700.39237953152781</v>
      </c>
    </row>
    <row r="70" spans="2:4" s="9" customFormat="1" thickBot="1">
      <c r="B70" s="15">
        <v>6</v>
      </c>
      <c r="C70" s="15" t="s">
        <v>24</v>
      </c>
      <c r="D70" s="22">
        <f>D69/D9</f>
        <v>77.821375503503091</v>
      </c>
    </row>
    <row r="71" spans="2:4" ht="16.5" thickBot="1">
      <c r="B71" s="16">
        <v>7</v>
      </c>
      <c r="C71" s="17" t="s">
        <v>25</v>
      </c>
      <c r="D71" s="23">
        <v>311.27999999999997</v>
      </c>
    </row>
    <row r="72" spans="2:4" ht="15.75">
      <c r="C72" s="18"/>
      <c r="D72" s="19"/>
    </row>
    <row r="73" spans="2:4" ht="15.75">
      <c r="C73" s="1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каблуч</vt:lpstr>
      <vt:lpstr>3</vt:lpstr>
      <vt:lpstr>знайка</vt:lpstr>
      <vt:lpstr>4</vt:lpstr>
      <vt:lpstr>1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</dc:creator>
  <cp:lastModifiedBy>recomp</cp:lastModifiedBy>
  <dcterms:created xsi:type="dcterms:W3CDTF">2015-06-24T10:22:00Z</dcterms:created>
  <dcterms:modified xsi:type="dcterms:W3CDTF">2020-10-27T08:22:48Z</dcterms:modified>
</cp:coreProperties>
</file>